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120" tabRatio="391" activeTab="0"/>
  </bookViews>
  <sheets>
    <sheet name="Performance-Berechnung" sheetId="1" r:id="rId1"/>
  </sheets>
  <definedNames>
    <definedName name="_xlnm.Print_Area" localSheetId="0">'Performance-Berechnung'!$A$1:$M$52</definedName>
  </definedNames>
  <calcPr fullCalcOnLoad="1"/>
</workbook>
</file>

<file path=xl/sharedStrings.xml><?xml version="1.0" encoding="utf-8"?>
<sst xmlns="http://schemas.openxmlformats.org/spreadsheetml/2006/main" count="47" uniqueCount="38">
  <si>
    <t>METEO allgemein:</t>
  </si>
  <si>
    <t>Temperatur effektiv:</t>
  </si>
  <si>
    <t>Temperatur ISA:</t>
  </si>
  <si>
    <t>Startort:</t>
  </si>
  <si>
    <t>Zielort:</t>
  </si>
  <si>
    <t>Samedan</t>
  </si>
  <si>
    <t>DA:</t>
  </si>
  <si>
    <t>PA:</t>
  </si>
  <si>
    <t>IA:</t>
  </si>
  <si>
    <t>TA:</t>
  </si>
  <si>
    <t>1013hPa</t>
  </si>
  <si>
    <t>Errechnete Werte am Zielort:</t>
  </si>
  <si>
    <t>Daten Start- und Zielort:</t>
  </si>
  <si>
    <t>Temperatur:</t>
  </si>
  <si>
    <t>QNH:</t>
  </si>
  <si>
    <t>Bezugshöhe:</t>
  </si>
  <si>
    <t>ft</t>
  </si>
  <si>
    <t>Temp.-Abweichung zu ISA:</t>
  </si>
  <si>
    <t>Höhe:</t>
  </si>
  <si>
    <t>hPa</t>
  </si>
  <si>
    <t>Pressure Altitude (PA):</t>
  </si>
  <si>
    <t>Density Altitude (DA):</t>
  </si>
  <si>
    <t>°C</t>
  </si>
  <si>
    <t>Informationen &amp; Hinweise:</t>
  </si>
  <si>
    <t>Allgemeine Angaben:</t>
  </si>
  <si>
    <t>Pilot:</t>
  </si>
  <si>
    <t>Lizenz-Nr.:</t>
  </si>
  <si>
    <t>Datum:</t>
  </si>
  <si>
    <t>- Nach Eingabe aller notwendigen Werte in die weissen Felder werden die</t>
  </si>
  <si>
    <t xml:space="preserve">  entsprechenden Angaben in den grünen Feldern errechnet!</t>
  </si>
  <si>
    <t>- Diese Berechnungen sind nur bei flacher Druckverteilung aussagekräftig,</t>
  </si>
  <si>
    <t>Unterschrift:</t>
  </si>
  <si>
    <t xml:space="preserve">  bei anderen meteorologischen Verhältnissen sind Abweichungen möglich!</t>
  </si>
  <si>
    <t>_____________________</t>
  </si>
  <si>
    <t>Berechnungs Zwischenwerte:</t>
  </si>
  <si>
    <t>Schindellegi</t>
  </si>
  <si>
    <t>Hans Mustermann</t>
  </si>
  <si>
    <t>CH-007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</si>
</sst>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[Red]\+0;[Green]\-0"/>
    <numFmt numFmtId="166" formatCode="[Red]\+\ 0;[Green]\-\ 0"/>
    <numFmt numFmtId="167" formatCode="[Red]\+\ 0;[Green]\-\ 0;0"/>
    <numFmt numFmtId="168" formatCode="[Red]&quot;ISA&quot;\ \+\ 0;[Green]&quot;ISA&quot;\ \-\ 0;0"/>
    <numFmt numFmtId="169" formatCode="\+\ 0;\-\ 0;\ 0"/>
    <numFmt numFmtId="170" formatCode="0.0\ &quot;%&quot;"/>
    <numFmt numFmtId="171" formatCode="0.0&quot;%&quot;"/>
    <numFmt numFmtId="172" formatCode="0.0&quot;%&quot;;0.0&quot;%&quot;;0.0&quot;%&quot;;"/>
    <numFmt numFmtId="173" formatCode="[Red]&quot;ISA&quot;\ \+\ 0;[Green]&quot;ISA&quot;\ \-\ 0;&quot;ISA-Bedingungen&quot;0"/>
    <numFmt numFmtId="174" formatCode="[Red]&quot;ISA&quot;\ \+\ 0;[Green]&quot;ISA&quot;\ \-\ 0;&quot;ISA-Bedingungen&quot;"/>
    <numFmt numFmtId="175" formatCode="[Red]&quot;ISA&quot;\ \+\ 0;[Green]&quot;ISA&quot;\ \-\ 0;[Blue]&quot;ISA-Bedingungen&quot;"/>
    <numFmt numFmtId="176" formatCode="0.0"/>
    <numFmt numFmtId="177" formatCode="[Red]&quot;ISA&quot;\ \+\ 0;[Green]&quot;ISA&quot;\ \-\ 0;[Blue]&quot;ISA-Temperatur&quot;"/>
    <numFmt numFmtId="178" formatCode="0;0;0"/>
  </numFmts>
  <fonts count="14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8"/>
      <color indexed="22"/>
      <name val="Arial"/>
      <family val="2"/>
    </font>
    <font>
      <u val="single"/>
      <sz val="8"/>
      <color indexed="22"/>
      <name val="Arial"/>
      <family val="2"/>
    </font>
    <font>
      <sz val="6"/>
      <color indexed="22"/>
      <name val="Arial"/>
      <family val="2"/>
    </font>
    <font>
      <sz val="9"/>
      <name val="Arial"/>
      <family val="0"/>
    </font>
    <font>
      <sz val="8"/>
      <color indexed="44"/>
      <name val="Arial"/>
      <family val="0"/>
    </font>
    <font>
      <sz val="8"/>
      <color indexed="4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1" fontId="10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172" fontId="10" fillId="2" borderId="0" xfId="0" applyNumberFormat="1" applyFont="1" applyFill="1" applyBorder="1" applyAlignment="1" applyProtection="1">
      <alignment horizontal="center" vertical="center"/>
      <protection/>
    </xf>
    <xf numFmtId="0" fontId="0" fillId="4" borderId="4" xfId="0" applyFill="1" applyBorder="1" applyAlignment="1" applyProtection="1">
      <alignment vertical="center"/>
      <protection/>
    </xf>
    <xf numFmtId="0" fontId="2" fillId="4" borderId="5" xfId="0" applyFont="1" applyFill="1" applyBorder="1" applyAlignment="1" applyProtection="1">
      <alignment vertical="center"/>
      <protection/>
    </xf>
    <xf numFmtId="0" fontId="0" fillId="4" borderId="5" xfId="0" applyFill="1" applyBorder="1" applyAlignment="1" applyProtection="1">
      <alignment vertical="center"/>
      <protection/>
    </xf>
    <xf numFmtId="0" fontId="0" fillId="4" borderId="5" xfId="0" applyFill="1" applyBorder="1" applyAlignment="1" applyProtection="1">
      <alignment horizontal="right" vertical="center"/>
      <protection/>
    </xf>
    <xf numFmtId="0" fontId="0" fillId="4" borderId="1" xfId="0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0" fillId="4" borderId="2" xfId="0" applyFill="1" applyBorder="1" applyAlignment="1" applyProtection="1">
      <alignment vertical="center"/>
      <protection/>
    </xf>
    <xf numFmtId="0" fontId="0" fillId="4" borderId="3" xfId="0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3" borderId="4" xfId="0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vertical="center"/>
      <protection/>
    </xf>
    <xf numFmtId="0" fontId="0" fillId="3" borderId="6" xfId="0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0" fillId="3" borderId="7" xfId="0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vertical="center"/>
      <protection/>
    </xf>
    <xf numFmtId="0" fontId="0" fillId="3" borderId="3" xfId="0" applyFill="1" applyBorder="1" applyAlignment="1" applyProtection="1">
      <alignment vertical="center"/>
      <protection/>
    </xf>
    <xf numFmtId="0" fontId="0" fillId="3" borderId="8" xfId="0" applyFill="1" applyBorder="1" applyAlignment="1" applyProtection="1">
      <alignment vertical="center"/>
      <protection/>
    </xf>
    <xf numFmtId="178" fontId="3" fillId="5" borderId="9" xfId="0" applyNumberFormat="1" applyFont="1" applyFill="1" applyBorder="1" applyAlignment="1" applyProtection="1">
      <alignment horizontal="right" vertical="center"/>
      <protection/>
    </xf>
    <xf numFmtId="178" fontId="3" fillId="5" borderId="9" xfId="0" applyNumberFormat="1" applyFont="1" applyFill="1" applyBorder="1" applyAlignment="1" applyProtection="1">
      <alignment horizontal="center" vertical="center"/>
      <protection/>
    </xf>
    <xf numFmtId="49" fontId="4" fillId="3" borderId="0" xfId="0" applyNumberFormat="1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3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/>
    </xf>
    <xf numFmtId="49" fontId="0" fillId="3" borderId="0" xfId="0" applyNumberFormat="1" applyFill="1" applyAlignment="1" applyProtection="1">
      <alignment vertical="center"/>
      <protection/>
    </xf>
    <xf numFmtId="0" fontId="4" fillId="4" borderId="0" xfId="0" applyFont="1" applyFill="1" applyBorder="1" applyAlignment="1" applyProtection="1">
      <alignment horizontal="left" vertical="center"/>
      <protection/>
    </xf>
    <xf numFmtId="172" fontId="7" fillId="4" borderId="0" xfId="0" applyNumberFormat="1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vertical="center"/>
      <protection/>
    </xf>
    <xf numFmtId="0" fontId="1" fillId="4" borderId="6" xfId="0" applyFont="1" applyFill="1" applyBorder="1" applyAlignment="1" applyProtection="1">
      <alignment horizontal="center" vertical="center"/>
      <protection/>
    </xf>
    <xf numFmtId="0" fontId="1" fillId="4" borderId="7" xfId="0" applyFont="1" applyFill="1" applyBorder="1" applyAlignment="1" applyProtection="1">
      <alignment horizontal="center" vertical="center"/>
      <protection/>
    </xf>
    <xf numFmtId="0" fontId="0" fillId="4" borderId="8" xfId="0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169" fontId="3" fillId="5" borderId="9" xfId="0" applyNumberFormat="1" applyFont="1" applyFill="1" applyBorder="1" applyAlignment="1" applyProtection="1">
      <alignment horizontal="right" vertical="center"/>
      <protection/>
    </xf>
    <xf numFmtId="3" fontId="3" fillId="5" borderId="9" xfId="0" applyNumberFormat="1" applyFont="1" applyFill="1" applyBorder="1" applyAlignment="1" applyProtection="1">
      <alignment horizontal="right" vertical="center"/>
      <protection/>
    </xf>
    <xf numFmtId="0" fontId="12" fillId="4" borderId="7" xfId="0" applyFont="1" applyFill="1" applyBorder="1" applyAlignment="1" applyProtection="1">
      <alignment horizontal="center" vertical="center"/>
      <protection/>
    </xf>
    <xf numFmtId="0" fontId="13" fillId="2" borderId="7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169" fontId="3" fillId="5" borderId="10" xfId="0" applyNumberFormat="1" applyFont="1" applyFill="1" applyBorder="1" applyAlignment="1" applyProtection="1">
      <alignment horizontal="center" vertical="center"/>
      <protection/>
    </xf>
    <xf numFmtId="169" fontId="3" fillId="5" borderId="11" xfId="0" applyNumberFormat="1" applyFont="1" applyFill="1" applyBorder="1" applyAlignment="1" applyProtection="1">
      <alignment horizontal="center" vertical="center"/>
      <protection/>
    </xf>
    <xf numFmtId="169" fontId="3" fillId="3" borderId="10" xfId="0" applyNumberFormat="1" applyFont="1" applyFill="1" applyBorder="1" applyAlignment="1" applyProtection="1">
      <alignment horizontal="center" vertical="center"/>
      <protection locked="0"/>
    </xf>
    <xf numFmtId="169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177" fontId="3" fillId="6" borderId="10" xfId="0" applyNumberFormat="1" applyFont="1" applyFill="1" applyBorder="1" applyAlignment="1" applyProtection="1">
      <alignment horizontal="center" vertical="center"/>
      <protection/>
    </xf>
    <xf numFmtId="177" fontId="3" fillId="6" borderId="11" xfId="0" applyNumberFormat="1" applyFont="1" applyFill="1" applyBorder="1" applyAlignment="1" applyProtection="1">
      <alignment horizontal="center" vertical="center"/>
      <protection/>
    </xf>
    <xf numFmtId="0" fontId="5" fillId="3" borderId="0" xfId="18" applyFill="1" applyAlignment="1" applyProtection="1">
      <alignment horizontal="center" vertical="center"/>
      <protection/>
    </xf>
    <xf numFmtId="3" fontId="3" fillId="3" borderId="10" xfId="0" applyNumberFormat="1" applyFont="1" applyFill="1" applyBorder="1" applyAlignment="1" applyProtection="1">
      <alignment horizontal="center" vertical="center"/>
      <protection locked="0"/>
    </xf>
    <xf numFmtId="3" fontId="3" fillId="3" borderId="11" xfId="0" applyNumberFormat="1" applyFont="1" applyFill="1" applyBorder="1" applyAlignment="1" applyProtection="1">
      <alignment horizontal="center" vertical="center"/>
      <protection locked="0"/>
    </xf>
    <xf numFmtId="14" fontId="11" fillId="3" borderId="0" xfId="0" applyNumberFormat="1" applyFont="1" applyFill="1" applyBorder="1" applyAlignment="1" applyProtection="1">
      <alignment horizontal="right" vertical="center"/>
      <protection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5</xdr:col>
      <xdr:colOff>704850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3048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0</xdr:row>
      <xdr:rowOff>104775</xdr:rowOff>
    </xdr:from>
    <xdr:to>
      <xdr:col>11</xdr:col>
      <xdr:colOff>180975</xdr:colOff>
      <xdr:row>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04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E11" sqref="E11:F11"/>
    </sheetView>
  </sheetViews>
  <sheetFormatPr defaultColWidth="11.421875" defaultRowHeight="12.75"/>
  <cols>
    <col min="1" max="1" width="2.7109375" style="1" customWidth="1"/>
    <col min="2" max="2" width="3.7109375" style="1" customWidth="1"/>
    <col min="3" max="6" width="10.7109375" style="1" customWidth="1"/>
    <col min="7" max="7" width="2.140625" style="1" customWidth="1"/>
    <col min="8" max="8" width="10.7109375" style="1" customWidth="1"/>
    <col min="9" max="9" width="8.421875" style="1" customWidth="1"/>
    <col min="10" max="10" width="10.7109375" style="1" customWidth="1"/>
    <col min="11" max="11" width="4.7109375" style="1" customWidth="1"/>
    <col min="12" max="12" width="3.7109375" style="1" customWidth="1"/>
    <col min="13" max="13" width="2.7109375" style="1" customWidth="1"/>
    <col min="14" max="16384" width="11.421875" style="1" customWidth="1"/>
  </cols>
  <sheetData>
    <row r="1" spans="1:13" s="5" customFormat="1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5" customFormat="1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5" customFormat="1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5" customFormat="1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5" customFormat="1" ht="12.75">
      <c r="A5" s="16"/>
      <c r="B5" s="16"/>
      <c r="D5" s="78"/>
      <c r="E5" s="78"/>
      <c r="F5" s="16"/>
      <c r="G5" s="16"/>
      <c r="H5" s="16"/>
      <c r="I5" s="16"/>
      <c r="J5" s="16"/>
      <c r="K5" s="16"/>
      <c r="L5" s="16"/>
      <c r="M5" s="16"/>
    </row>
    <row r="6" spans="1:13" s="5" customFormat="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5" customFormat="1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5" customFormat="1" ht="13.5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5" customFormat="1" ht="21" customHeight="1">
      <c r="A9" s="16"/>
      <c r="B9" s="33"/>
      <c r="C9" s="34" t="s">
        <v>24</v>
      </c>
      <c r="D9" s="35"/>
      <c r="E9" s="35"/>
      <c r="F9" s="35"/>
      <c r="G9" s="35"/>
      <c r="H9" s="35"/>
      <c r="I9" s="35"/>
      <c r="J9" s="35"/>
      <c r="K9" s="35"/>
      <c r="L9" s="36"/>
      <c r="M9" s="16"/>
    </row>
    <row r="10" spans="1:13" s="5" customFormat="1" ht="12.75">
      <c r="A10" s="16"/>
      <c r="B10" s="37"/>
      <c r="C10" s="38"/>
      <c r="D10" s="38"/>
      <c r="E10" s="38"/>
      <c r="F10" s="38"/>
      <c r="G10" s="38"/>
      <c r="H10" s="38"/>
      <c r="I10" s="47" t="s">
        <v>27</v>
      </c>
      <c r="J10" s="81">
        <f ca="1">TODAY()</f>
        <v>39412</v>
      </c>
      <c r="K10" s="81"/>
      <c r="L10" s="39"/>
      <c r="M10" s="16"/>
    </row>
    <row r="11" spans="1:13" s="5" customFormat="1" ht="16.5" customHeight="1">
      <c r="A11" s="16"/>
      <c r="B11" s="37"/>
      <c r="C11" s="40" t="s">
        <v>25</v>
      </c>
      <c r="D11" s="38"/>
      <c r="E11" s="82" t="s">
        <v>36</v>
      </c>
      <c r="F11" s="83"/>
      <c r="G11" s="38"/>
      <c r="H11" s="38"/>
      <c r="I11" s="16"/>
      <c r="J11" s="16"/>
      <c r="K11" s="38"/>
      <c r="L11" s="39"/>
      <c r="M11" s="16"/>
    </row>
    <row r="12" spans="1:13" s="5" customFormat="1" ht="16.5" customHeight="1">
      <c r="A12" s="16"/>
      <c r="B12" s="37"/>
      <c r="C12" s="40" t="s">
        <v>26</v>
      </c>
      <c r="D12" s="38"/>
      <c r="E12" s="82" t="s">
        <v>37</v>
      </c>
      <c r="F12" s="83"/>
      <c r="G12" s="38"/>
      <c r="H12" s="38" t="s">
        <v>31</v>
      </c>
      <c r="I12" s="38" t="s">
        <v>33</v>
      </c>
      <c r="J12" s="38"/>
      <c r="K12" s="38"/>
      <c r="L12" s="39"/>
      <c r="M12" s="16"/>
    </row>
    <row r="13" spans="1:13" s="5" customFormat="1" ht="13.5" thickBot="1">
      <c r="A13" s="16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3"/>
      <c r="M13" s="16"/>
    </row>
    <row r="14" spans="1:13" s="5" customFormat="1" ht="12.75">
      <c r="A14" s="16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6"/>
    </row>
    <row r="15" spans="1:13" s="5" customFormat="1" ht="13.5" thickBot="1">
      <c r="A15" s="16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16"/>
    </row>
    <row r="16" spans="1:13" s="5" customFormat="1" ht="21" customHeight="1">
      <c r="A16" s="16"/>
      <c r="B16" s="33"/>
      <c r="C16" s="34" t="s">
        <v>23</v>
      </c>
      <c r="D16" s="35"/>
      <c r="E16" s="35"/>
      <c r="F16" s="35"/>
      <c r="G16" s="35"/>
      <c r="H16" s="35"/>
      <c r="I16" s="35"/>
      <c r="J16" s="35"/>
      <c r="K16" s="35"/>
      <c r="L16" s="36"/>
      <c r="M16" s="16"/>
    </row>
    <row r="17" spans="1:13" s="5" customFormat="1" ht="12.75">
      <c r="A17" s="16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16"/>
    </row>
    <row r="18" spans="1:13" s="5" customFormat="1" ht="12.75">
      <c r="A18" s="16"/>
      <c r="B18" s="37"/>
      <c r="C18" s="46" t="s">
        <v>28</v>
      </c>
      <c r="D18" s="38"/>
      <c r="E18" s="38"/>
      <c r="F18" s="38"/>
      <c r="G18" s="38"/>
      <c r="H18" s="38"/>
      <c r="I18" s="38"/>
      <c r="J18" s="38"/>
      <c r="K18" s="38"/>
      <c r="L18" s="39"/>
      <c r="M18" s="16"/>
    </row>
    <row r="19" spans="1:13" s="5" customFormat="1" ht="12.75">
      <c r="A19" s="16"/>
      <c r="B19" s="37"/>
      <c r="C19" s="47" t="s">
        <v>29</v>
      </c>
      <c r="D19" s="38"/>
      <c r="E19" s="38"/>
      <c r="F19" s="38"/>
      <c r="G19" s="38"/>
      <c r="H19" s="38"/>
      <c r="I19" s="38"/>
      <c r="J19" s="38"/>
      <c r="K19" s="38"/>
      <c r="L19" s="39"/>
      <c r="M19" s="16"/>
    </row>
    <row r="20" spans="1:13" s="5" customFormat="1" ht="12.75">
      <c r="A20" s="16"/>
      <c r="B20" s="37"/>
      <c r="C20" s="46"/>
      <c r="D20" s="38"/>
      <c r="E20" s="38"/>
      <c r="F20" s="38"/>
      <c r="G20" s="38"/>
      <c r="H20" s="38"/>
      <c r="I20" s="38"/>
      <c r="J20" s="38"/>
      <c r="K20" s="38"/>
      <c r="L20" s="39"/>
      <c r="M20" s="16"/>
    </row>
    <row r="21" spans="1:13" s="5" customFormat="1" ht="12.75">
      <c r="A21" s="16"/>
      <c r="B21" s="37"/>
      <c r="C21" s="46" t="s">
        <v>30</v>
      </c>
      <c r="D21" s="38"/>
      <c r="E21" s="38"/>
      <c r="F21" s="38"/>
      <c r="G21" s="38"/>
      <c r="H21" s="38"/>
      <c r="I21" s="38"/>
      <c r="J21" s="38"/>
      <c r="K21" s="38"/>
      <c r="L21" s="39"/>
      <c r="M21" s="16"/>
    </row>
    <row r="22" spans="1:13" s="5" customFormat="1" ht="12.75">
      <c r="A22" s="16"/>
      <c r="B22" s="37"/>
      <c r="C22" s="47" t="s">
        <v>32</v>
      </c>
      <c r="D22" s="38"/>
      <c r="E22" s="38"/>
      <c r="F22" s="38"/>
      <c r="G22" s="38"/>
      <c r="H22" s="38"/>
      <c r="I22" s="38"/>
      <c r="J22" s="38"/>
      <c r="K22" s="38"/>
      <c r="L22" s="39"/>
      <c r="M22" s="16"/>
    </row>
    <row r="23" spans="1:13" s="5" customFormat="1" ht="13.5" thickBot="1">
      <c r="A23" s="16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3"/>
      <c r="M23" s="16"/>
    </row>
    <row r="24" spans="1:13" s="5" customFormat="1" ht="12.75">
      <c r="A24" s="16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16"/>
    </row>
    <row r="25" spans="1:13" s="5" customFormat="1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s="5" customFormat="1" ht="21" customHeight="1">
      <c r="A26" s="16"/>
      <c r="B26" s="21"/>
      <c r="C26" s="22" t="s">
        <v>0</v>
      </c>
      <c r="D26" s="23"/>
      <c r="E26" s="23"/>
      <c r="F26" s="23"/>
      <c r="G26" s="23"/>
      <c r="H26" s="23"/>
      <c r="I26" s="23"/>
      <c r="J26" s="23"/>
      <c r="K26" s="24"/>
      <c r="L26" s="55"/>
      <c r="M26" s="54"/>
    </row>
    <row r="27" spans="1:13" s="5" customFormat="1" ht="15" customHeight="1">
      <c r="A27" s="16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56"/>
      <c r="M27" s="54"/>
    </row>
    <row r="28" spans="1:13" s="5" customFormat="1" ht="16.5" customHeight="1">
      <c r="A28" s="16"/>
      <c r="B28" s="25"/>
      <c r="C28" s="67" t="s">
        <v>15</v>
      </c>
      <c r="D28" s="67"/>
      <c r="E28" s="67"/>
      <c r="F28" s="26"/>
      <c r="G28" s="26"/>
      <c r="H28" s="26"/>
      <c r="I28" s="79">
        <v>5000</v>
      </c>
      <c r="J28" s="80"/>
      <c r="K28" s="52" t="s">
        <v>16</v>
      </c>
      <c r="L28" s="63">
        <f>IF((NOT(I28="")),1,0)</f>
        <v>1</v>
      </c>
      <c r="M28" s="54"/>
    </row>
    <row r="29" spans="1:13" s="5" customFormat="1" ht="16.5" customHeight="1">
      <c r="A29" s="16"/>
      <c r="B29" s="25"/>
      <c r="C29" s="67" t="s">
        <v>2</v>
      </c>
      <c r="D29" s="67"/>
      <c r="E29" s="67"/>
      <c r="F29" s="26"/>
      <c r="G29" s="26"/>
      <c r="H29" s="26"/>
      <c r="I29" s="68">
        <f>IF((L28=1),(15-(I28*0.002)),"?")</f>
        <v>5</v>
      </c>
      <c r="J29" s="69"/>
      <c r="K29" s="52" t="s">
        <v>22</v>
      </c>
      <c r="L29" s="63"/>
      <c r="M29" s="54"/>
    </row>
    <row r="30" spans="1:13" s="5" customFormat="1" ht="16.5" customHeight="1">
      <c r="A30" s="16"/>
      <c r="B30" s="25"/>
      <c r="C30" s="67" t="s">
        <v>1</v>
      </c>
      <c r="D30" s="67"/>
      <c r="E30" s="67"/>
      <c r="F30" s="26"/>
      <c r="G30" s="26"/>
      <c r="H30" s="26"/>
      <c r="I30" s="70">
        <v>-2</v>
      </c>
      <c r="J30" s="71"/>
      <c r="K30" s="52" t="s">
        <v>22</v>
      </c>
      <c r="L30" s="63">
        <f>IF((NOT(I30="")),1,0)</f>
        <v>1</v>
      </c>
      <c r="M30" s="54"/>
    </row>
    <row r="31" spans="1:13" s="5" customFormat="1" ht="16.5" customHeight="1">
      <c r="A31" s="16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63">
        <f>SUM(L30+L28)</f>
        <v>2</v>
      </c>
      <c r="M31" s="54"/>
    </row>
    <row r="32" spans="1:13" s="5" customFormat="1" ht="16.5" customHeight="1">
      <c r="A32" s="16"/>
      <c r="B32" s="25"/>
      <c r="C32" s="67" t="s">
        <v>17</v>
      </c>
      <c r="D32" s="67"/>
      <c r="E32" s="67"/>
      <c r="F32" s="26"/>
      <c r="G32" s="26"/>
      <c r="H32" s="26"/>
      <c r="I32" s="76">
        <f>IF((L31=2),I30-I29,"?")</f>
        <v>-7</v>
      </c>
      <c r="J32" s="77"/>
      <c r="K32" s="53">
        <f>IF((L31=2),I32*0.4,"")</f>
        <v>-2.8000000000000003</v>
      </c>
      <c r="L32" s="56"/>
      <c r="M32" s="54"/>
    </row>
    <row r="33" spans="1:13" s="5" customFormat="1" ht="13.5" thickBot="1">
      <c r="A33" s="16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57"/>
      <c r="M33" s="16"/>
    </row>
    <row r="34" spans="1:13" s="5" customFormat="1" ht="12.75">
      <c r="A34" s="16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16"/>
    </row>
    <row r="35" spans="1:13" s="5" customFormat="1" ht="13.5" thickBo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s="5" customFormat="1" ht="21" customHeight="1">
      <c r="A36" s="16"/>
      <c r="B36" s="29"/>
      <c r="C36" s="30" t="s">
        <v>12</v>
      </c>
      <c r="D36" s="31"/>
      <c r="E36" s="31"/>
      <c r="F36" s="31"/>
      <c r="G36" s="31"/>
      <c r="H36" s="31"/>
      <c r="I36" s="31"/>
      <c r="J36" s="31"/>
      <c r="K36" s="31"/>
      <c r="L36" s="58"/>
      <c r="M36" s="16"/>
    </row>
    <row r="37" spans="1:13" s="5" customFormat="1" ht="15" customHeight="1">
      <c r="A37" s="16"/>
      <c r="B37" s="2"/>
      <c r="C37" s="3"/>
      <c r="D37" s="6"/>
      <c r="E37" s="3"/>
      <c r="F37" s="6"/>
      <c r="G37" s="6"/>
      <c r="H37" s="7" t="s">
        <v>18</v>
      </c>
      <c r="I37" s="6"/>
      <c r="J37" s="7" t="s">
        <v>14</v>
      </c>
      <c r="K37" s="4"/>
      <c r="L37" s="59"/>
      <c r="M37" s="16"/>
    </row>
    <row r="38" spans="1:13" s="5" customFormat="1" ht="16.5" customHeight="1">
      <c r="A38" s="16"/>
      <c r="B38" s="2"/>
      <c r="C38" s="8" t="s">
        <v>3</v>
      </c>
      <c r="D38" s="73" t="s">
        <v>35</v>
      </c>
      <c r="E38" s="74"/>
      <c r="F38" s="75"/>
      <c r="G38" s="65">
        <f>IF((NOT(H38="")),1,0)</f>
        <v>1</v>
      </c>
      <c r="H38" s="48">
        <v>2600</v>
      </c>
      <c r="I38" s="9" t="s">
        <v>16</v>
      </c>
      <c r="J38" s="49">
        <v>1025</v>
      </c>
      <c r="K38" s="10" t="s">
        <v>19</v>
      </c>
      <c r="L38" s="64">
        <f>IF((NOT(J38="")),1,0)</f>
        <v>1</v>
      </c>
      <c r="M38" s="16"/>
    </row>
    <row r="39" spans="1:13" s="5" customFormat="1" ht="12.75">
      <c r="A39" s="16"/>
      <c r="B39" s="2"/>
      <c r="C39" s="3"/>
      <c r="D39" s="3"/>
      <c r="E39" s="4"/>
      <c r="F39" s="4"/>
      <c r="G39" s="66"/>
      <c r="H39" s="4"/>
      <c r="I39" s="4"/>
      <c r="J39" s="4"/>
      <c r="K39" s="4"/>
      <c r="L39" s="64"/>
      <c r="M39" s="16"/>
    </row>
    <row r="40" spans="1:13" s="5" customFormat="1" ht="16.5" customHeight="1">
      <c r="A40" s="16"/>
      <c r="B40" s="2"/>
      <c r="C40" s="8" t="s">
        <v>4</v>
      </c>
      <c r="D40" s="73" t="s">
        <v>5</v>
      </c>
      <c r="E40" s="74"/>
      <c r="F40" s="75"/>
      <c r="G40" s="65">
        <f>IF((NOT(H40="")),1,0)</f>
        <v>1</v>
      </c>
      <c r="H40" s="48">
        <v>5600</v>
      </c>
      <c r="I40" s="10" t="s">
        <v>16</v>
      </c>
      <c r="J40" s="45">
        <f>IF((L42=5),IF(H40&gt;H38,(((J48-J47)/27)+J38),(((J48-J47)/27)-J38)),"?")</f>
        <v>1021.7992684042067</v>
      </c>
      <c r="K40" s="10" t="s">
        <v>19</v>
      </c>
      <c r="L40" s="64"/>
      <c r="M40" s="16"/>
    </row>
    <row r="41" spans="1:13" s="5" customFormat="1" ht="12.75">
      <c r="A41" s="16"/>
      <c r="B41" s="2"/>
      <c r="C41" s="3"/>
      <c r="D41" s="4"/>
      <c r="E41" s="4"/>
      <c r="F41" s="4"/>
      <c r="G41" s="4"/>
      <c r="H41" s="4"/>
      <c r="I41" s="4"/>
      <c r="J41" s="4"/>
      <c r="K41" s="4"/>
      <c r="L41" s="64">
        <f>SUM(L38+G40+G38)</f>
        <v>3</v>
      </c>
      <c r="M41" s="16"/>
    </row>
    <row r="42" spans="1:13" s="5" customFormat="1" ht="12.75">
      <c r="A42" s="16"/>
      <c r="B42" s="2"/>
      <c r="C42" s="6"/>
      <c r="D42" s="6"/>
      <c r="E42" s="6"/>
      <c r="F42" s="6"/>
      <c r="G42" s="6"/>
      <c r="H42" s="6"/>
      <c r="I42" s="4"/>
      <c r="J42" s="4"/>
      <c r="K42" s="6"/>
      <c r="L42" s="64">
        <f>L31+L41</f>
        <v>5</v>
      </c>
      <c r="M42" s="16"/>
    </row>
    <row r="43" spans="1:13" s="5" customFormat="1" ht="15">
      <c r="A43" s="16"/>
      <c r="B43" s="2"/>
      <c r="C43" s="14" t="s">
        <v>11</v>
      </c>
      <c r="D43" s="4"/>
      <c r="E43" s="11"/>
      <c r="F43" s="6"/>
      <c r="G43" s="6"/>
      <c r="H43" s="6"/>
      <c r="I43" s="4"/>
      <c r="J43" s="4"/>
      <c r="K43" s="6"/>
      <c r="L43" s="59"/>
      <c r="M43" s="16"/>
    </row>
    <row r="44" spans="1:13" s="5" customFormat="1" ht="12.75">
      <c r="A44" s="16"/>
      <c r="B44" s="2"/>
      <c r="C44" s="6"/>
      <c r="D44" s="6"/>
      <c r="E44" s="6"/>
      <c r="F44" s="6"/>
      <c r="G44" s="6"/>
      <c r="H44" s="6"/>
      <c r="I44" s="72" t="s">
        <v>34</v>
      </c>
      <c r="J44" s="72"/>
      <c r="K44" s="72"/>
      <c r="L44" s="59"/>
      <c r="M44" s="16"/>
    </row>
    <row r="45" spans="1:13" s="5" customFormat="1" ht="15.75">
      <c r="A45" s="16"/>
      <c r="B45" s="2"/>
      <c r="C45" s="15" t="s">
        <v>13</v>
      </c>
      <c r="D45" s="15"/>
      <c r="E45" s="15"/>
      <c r="F45" s="61">
        <f>IF((L42=5),I30-(H40-I28)*0.002,"?")</f>
        <v>-3.2</v>
      </c>
      <c r="G45" s="9" t="s">
        <v>22</v>
      </c>
      <c r="H45" s="6"/>
      <c r="I45" s="17" t="s">
        <v>6</v>
      </c>
      <c r="J45" s="18">
        <f>J46+K45</f>
        <v>1922.4197530864194</v>
      </c>
      <c r="K45" s="19">
        <f>I32*120</f>
        <v>-840</v>
      </c>
      <c r="L45" s="59"/>
      <c r="M45" s="16"/>
    </row>
    <row r="46" spans="1:13" s="5" customFormat="1" ht="15.75">
      <c r="A46" s="16"/>
      <c r="B46" s="2"/>
      <c r="C46" s="15" t="s">
        <v>14</v>
      </c>
      <c r="D46" s="15"/>
      <c r="E46" s="6"/>
      <c r="F46" s="44">
        <f>J40</f>
        <v>1021.7992684042067</v>
      </c>
      <c r="G46" s="9" t="s">
        <v>19</v>
      </c>
      <c r="H46" s="6"/>
      <c r="I46" s="17" t="s">
        <v>7</v>
      </c>
      <c r="J46" s="18">
        <f>J47+(27*(1013-J38))</f>
        <v>2762.4197530864194</v>
      </c>
      <c r="K46" s="19" t="s">
        <v>10</v>
      </c>
      <c r="L46" s="59"/>
      <c r="M46" s="16"/>
    </row>
    <row r="47" spans="1:13" s="5" customFormat="1" ht="15.75">
      <c r="A47" s="16"/>
      <c r="B47" s="2"/>
      <c r="C47" s="15" t="s">
        <v>20</v>
      </c>
      <c r="D47" s="15"/>
      <c r="E47" s="15"/>
      <c r="F47" s="62">
        <f>IF((L42=5),J46+H38,"?")</f>
        <v>5362.419753086419</v>
      </c>
      <c r="G47" s="9" t="s">
        <v>16</v>
      </c>
      <c r="H47" s="6"/>
      <c r="I47" s="17" t="s">
        <v>8</v>
      </c>
      <c r="J47" s="18">
        <f>J48/K48*100</f>
        <v>3086.4197530864194</v>
      </c>
      <c r="K47" s="20">
        <v>100</v>
      </c>
      <c r="L47" s="59"/>
      <c r="M47" s="16"/>
    </row>
    <row r="48" spans="1:13" s="5" customFormat="1" ht="15.75">
      <c r="A48" s="16"/>
      <c r="B48" s="2"/>
      <c r="C48" s="15" t="s">
        <v>21</v>
      </c>
      <c r="D48" s="15"/>
      <c r="E48" s="6"/>
      <c r="F48" s="62">
        <f>IF((L42=5),J45+H38,"?")</f>
        <v>4522.419753086419</v>
      </c>
      <c r="G48" s="9" t="s">
        <v>16</v>
      </c>
      <c r="H48" s="6"/>
      <c r="I48" s="17" t="s">
        <v>9</v>
      </c>
      <c r="J48" s="19">
        <f>IF(H40&gt;H38,H40-H38,H38-H40)</f>
        <v>3000</v>
      </c>
      <c r="K48" s="20">
        <f>(100+K32)</f>
        <v>97.2</v>
      </c>
      <c r="L48" s="59"/>
      <c r="M48" s="16"/>
    </row>
    <row r="49" spans="1:13" s="5" customFormat="1" ht="13.5" thickBot="1">
      <c r="A49" s="16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60"/>
      <c r="M49" s="16"/>
    </row>
    <row r="50" spans="1:13" s="5" customFormat="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s="5" customFormat="1" ht="15">
      <c r="A51" s="16"/>
      <c r="B51" s="16"/>
      <c r="C51" s="50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s="5" customFormat="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s="5" customFormat="1" ht="12.75">
      <c r="A53" s="16"/>
      <c r="B53" s="16"/>
      <c r="C53" s="51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s="5" customFormat="1" ht="12.75">
      <c r="A54" s="16"/>
      <c r="B54" s="16"/>
      <c r="C54" s="51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s="5" customFormat="1" ht="12.75">
      <c r="A55" s="16"/>
      <c r="B55" s="16"/>
      <c r="C55" s="51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="5" customFormat="1" ht="12.75">
      <c r="C56" s="32"/>
    </row>
    <row r="57" s="5" customFormat="1" ht="12.75">
      <c r="C57" s="32"/>
    </row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</sheetData>
  <sheetProtection password="CCBC" sheet="1" objects="1" scenarios="1" selectLockedCells="1"/>
  <mergeCells count="15">
    <mergeCell ref="D5:E5"/>
    <mergeCell ref="C28:E28"/>
    <mergeCell ref="I28:J28"/>
    <mergeCell ref="J10:K10"/>
    <mergeCell ref="E11:F11"/>
    <mergeCell ref="E12:F12"/>
    <mergeCell ref="I44:K44"/>
    <mergeCell ref="D38:F38"/>
    <mergeCell ref="D40:F40"/>
    <mergeCell ref="I32:J32"/>
    <mergeCell ref="C29:E29"/>
    <mergeCell ref="C30:E30"/>
    <mergeCell ref="C32:E32"/>
    <mergeCell ref="I29:J29"/>
    <mergeCell ref="I30:J30"/>
  </mergeCells>
  <printOptions horizontalCentered="1" verticalCentered="1"/>
  <pageMargins left="0.4330708661417323" right="0.4330708661417323" top="0.5118110236220472" bottom="0.8661417322834646" header="0.2755905511811024" footer="0.5511811023622047"/>
  <pageSetup horizontalDpi="1200" verticalDpi="1200" orientation="portrait" paperSize="9" r:id="rId2"/>
  <headerFooter alignWithMargins="0">
    <oddFooter>&amp;L&amp;"Arial,Kursiv"&amp;8D. Janser, 28.07.2007&amp;R&amp;"Arial,Kursiv"&amp;8Berechnungen nach RFP-CPL(H), 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Janser</dc:creator>
  <cp:keywords/>
  <dc:description/>
  <cp:lastModifiedBy>Daniel Ernst</cp:lastModifiedBy>
  <cp:lastPrinted>2007-08-17T10:50:27Z</cp:lastPrinted>
  <dcterms:created xsi:type="dcterms:W3CDTF">2007-07-14T17:07:36Z</dcterms:created>
  <dcterms:modified xsi:type="dcterms:W3CDTF">2007-11-26T10:02:27Z</dcterms:modified>
  <cp:category/>
  <cp:version/>
  <cp:contentType/>
  <cp:contentStatus/>
</cp:coreProperties>
</file>